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bookViews>
    <workbookView xWindow="0" yWindow="0" windowWidth="28800" windowHeight="12165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'SE-中'!$I$8</definedName>
    <definedName name="ActDesc" localSheetId="0">'BS-中'!$A$8</definedName>
    <definedName name="ActDesc_P2" localSheetId="0">'BS-中'!$L$8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'IS-中'!#REF!</definedName>
    <definedName name="Col02_P2" localSheetId="0">'BS-中'!#REF!</definedName>
    <definedName name="Col03_1" localSheetId="1">'IS-中'!#REF!</definedName>
    <definedName name="Col03_P2" localSheetId="0">'BS-中'!#REF!</definedName>
    <definedName name="Col04_1" localSheetId="1">'IS-中'!#REF!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'BS-中'!$R$6</definedName>
    <definedName name="EndDateC" localSheetId="0">'BS-中'!$C$6</definedName>
    <definedName name="EndDateC_1" localSheetId="0">'BS-中'!$N$6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35" i="4" s="1"/>
  <c r="C39" i="4" s="1"/>
  <c r="C29" i="4"/>
  <c r="C23" i="4"/>
  <c r="C20" i="4"/>
  <c r="A1" i="4"/>
  <c r="E23" i="3"/>
  <c r="I21" i="3"/>
  <c r="I18" i="3"/>
  <c r="G15" i="3"/>
  <c r="G23" i="3" s="1"/>
  <c r="E15" i="3"/>
  <c r="C15" i="3"/>
  <c r="C23" i="3" s="1"/>
  <c r="I13" i="3"/>
  <c r="I15" i="3" s="1"/>
  <c r="I23" i="3" s="1"/>
  <c r="I11" i="3"/>
  <c r="A1" i="3"/>
  <c r="G46" i="2"/>
  <c r="G32" i="3" s="1"/>
  <c r="C46" i="2"/>
  <c r="C32" i="3" s="1"/>
  <c r="A46" i="2"/>
  <c r="A32" i="3" s="1"/>
  <c r="I25" i="2"/>
  <c r="E25" i="2"/>
  <c r="G21" i="2"/>
  <c r="C21" i="2"/>
  <c r="I14" i="2"/>
  <c r="E14" i="2"/>
  <c r="I12" i="2"/>
  <c r="G12" i="2"/>
  <c r="G16" i="2" s="1"/>
  <c r="C12" i="2"/>
  <c r="C16" i="2" s="1"/>
  <c r="I10" i="2"/>
  <c r="E10" i="2"/>
  <c r="E12" i="2" s="1"/>
  <c r="I8" i="2"/>
  <c r="A1" i="2"/>
  <c r="R22" i="1"/>
  <c r="N22" i="1"/>
  <c r="P22" i="1" s="1"/>
  <c r="G21" i="1"/>
  <c r="C21" i="1"/>
  <c r="R13" i="1"/>
  <c r="R15" i="1" s="1"/>
  <c r="R25" i="1" s="1"/>
  <c r="N13" i="1"/>
  <c r="N15" i="1" s="1"/>
  <c r="G13" i="1"/>
  <c r="G25" i="1" s="1"/>
  <c r="C13" i="1"/>
  <c r="C25" i="1" s="1"/>
  <c r="R6" i="1"/>
  <c r="N6" i="1"/>
  <c r="N25" i="1" l="1"/>
  <c r="P15" i="1"/>
  <c r="T11" i="1"/>
  <c r="I10" i="1"/>
  <c r="T20" i="1"/>
  <c r="T18" i="1"/>
  <c r="T21" i="1"/>
  <c r="I20" i="1"/>
  <c r="T10" i="1"/>
  <c r="I9" i="1"/>
  <c r="I13" i="1" s="1"/>
  <c r="I18" i="1"/>
  <c r="I21" i="1" s="1"/>
  <c r="G23" i="2"/>
  <c r="I16" i="2"/>
  <c r="P21" i="1"/>
  <c r="E20" i="1"/>
  <c r="E21" i="1" s="1"/>
  <c r="P11" i="1"/>
  <c r="E10" i="1"/>
  <c r="P10" i="1"/>
  <c r="E9" i="1"/>
  <c r="P20" i="1"/>
  <c r="P18" i="1"/>
  <c r="C23" i="2"/>
  <c r="E16" i="2"/>
  <c r="E13" i="1"/>
  <c r="P13" i="1"/>
  <c r="T15" i="1" l="1"/>
  <c r="T13" i="1"/>
  <c r="G27" i="2"/>
  <c r="I23" i="2"/>
  <c r="C27" i="2"/>
  <c r="E23" i="2"/>
  <c r="T22" i="1"/>
  <c r="C31" i="2" l="1"/>
  <c r="E27" i="2"/>
  <c r="E31" i="2" s="1"/>
  <c r="I27" i="2"/>
  <c r="I31" i="2" s="1"/>
  <c r="G31" i="2"/>
</calcChain>
</file>

<file path=xl/sharedStrings.xml><?xml version="1.0" encoding="utf-8"?>
<sst xmlns="http://schemas.openxmlformats.org/spreadsheetml/2006/main" count="153" uniqueCount="102">
  <si>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</si>
  <si>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</si>
  <si>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民國106年及105年12月31日</t>
  </si>
  <si>
    <t>單位：新台幣元</t>
  </si>
  <si>
    <t>106年12月31日</t>
  </si>
  <si>
    <t>105年12月31日</t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</si>
  <si>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</si>
  <si>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</si>
  <si>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</si>
  <si>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</si>
  <si>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</si>
  <si>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</si>
  <si>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</si>
  <si>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</si>
  <si>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</si>
  <si>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應收帳款</t>
    <phoneticPr fontId="3" type="noConversion"/>
  </si>
  <si>
    <t>本期所得稅負債</t>
    <phoneticPr fontId="3" type="noConversion"/>
  </si>
  <si>
    <t>其他應收款</t>
    <phoneticPr fontId="3" type="noConversion"/>
  </si>
  <si>
    <t>其他應付款</t>
    <phoneticPr fontId="3" type="noConversion"/>
  </si>
  <si>
    <t>其他流動資產</t>
    <phoneticPr fontId="3" type="noConversion"/>
  </si>
  <si>
    <t>其他流動負債</t>
    <phoneticPr fontId="3" type="noConversion"/>
  </si>
  <si>
    <t>流動資產總計</t>
    <phoneticPr fontId="3" type="noConversion"/>
  </si>
  <si>
    <t>流動負債總計</t>
    <phoneticPr fontId="3" type="noConversion"/>
  </si>
  <si>
    <t>負債總計</t>
    <phoneticPr fontId="3" type="noConversion"/>
  </si>
  <si>
    <t>非流動資產</t>
    <phoneticPr fontId="3" type="noConversion"/>
  </si>
  <si>
    <t>持有至到期日金融資產</t>
    <phoneticPr fontId="3" type="noConversion"/>
  </si>
  <si>
    <t>權益</t>
    <phoneticPr fontId="3" type="noConversion"/>
  </si>
  <si>
    <t>不動產及設備</t>
    <phoneticPr fontId="3" type="noConversion"/>
  </si>
  <si>
    <t>普通股股本</t>
    <phoneticPr fontId="3" type="noConversion"/>
  </si>
  <si>
    <t>無形資產</t>
    <phoneticPr fontId="3" type="noConversion"/>
  </si>
  <si>
    <t>保留盈餘</t>
  </si>
  <si>
    <t>存出保證金</t>
    <phoneticPr fontId="3" type="noConversion"/>
  </si>
  <si>
    <t>法定盈餘公積</t>
  </si>
  <si>
    <t>非流動資產總計</t>
    <phoneticPr fontId="3" type="noConversion"/>
  </si>
  <si>
    <t>未分配盈餘</t>
  </si>
  <si>
    <t>權益總計</t>
    <phoneticPr fontId="3" type="noConversion"/>
  </si>
  <si>
    <t>資　　產　　總　　計</t>
    <phoneticPr fontId="3" type="noConversion"/>
  </si>
  <si>
    <t>負　債　及　權　益　總　計</t>
    <phoneticPr fontId="3" type="noConversion"/>
  </si>
  <si>
    <t>後附之附註係本財務報表之一部分。</t>
  </si>
  <si>
    <t>負責人：陳忠誼</t>
    <phoneticPr fontId="3" type="noConversion"/>
  </si>
  <si>
    <t>經理人：簡義仁</t>
    <phoneticPr fontId="3" type="noConversion"/>
  </si>
  <si>
    <t>主辦會計：蔡文英</t>
    <phoneticPr fontId="3" type="noConversion"/>
  </si>
  <si>
    <r>
      <t>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表</t>
    </r>
    <phoneticPr fontId="3" type="noConversion"/>
  </si>
  <si>
    <t>民國106年及105年1月1日至12月31日</t>
  </si>
  <si>
    <t>106年度</t>
  </si>
  <si>
    <t>105年度</t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</si>
  <si>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</si>
  <si>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</si>
  <si>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</si>
  <si>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</si>
  <si>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</si>
  <si>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</si>
  <si>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</si>
  <si>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什項收入</t>
    <phoneticPr fontId="6" type="noConversion"/>
  </si>
  <si>
    <r>
      <t>營業外收入及支出合計</t>
    </r>
    <r>
      <rPr>
        <sz val="12"/>
        <rFont val="Times New Roman"/>
        <family val="1"/>
      </rPr>
      <t xml:space="preserve"> </t>
    </r>
    <phoneticPr fontId="6" type="noConversion"/>
  </si>
  <si>
    <t>稅前淨利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</si>
  <si>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</si>
  <si>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</si>
  <si>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</si>
  <si>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</si>
  <si>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權益變動表</t>
    <phoneticPr fontId="3" type="noConversion"/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</si>
  <si>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本</t>
    </r>
    <phoneticPr fontId="3" type="noConversion"/>
  </si>
  <si>
    <t>合計</t>
  </si>
  <si>
    <t>105年1月1日餘額</t>
  </si>
  <si>
    <t>104年度盈餘分配</t>
    <phoneticPr fontId="3" type="noConversion"/>
  </si>
  <si>
    <t>現金股利</t>
    <phoneticPr fontId="3" type="noConversion"/>
  </si>
  <si>
    <t>105年度淨利</t>
  </si>
  <si>
    <t>105年12月31日餘額</t>
  </si>
  <si>
    <t>105年度盈餘分配</t>
  </si>
  <si>
    <t>股票股利</t>
    <phoneticPr fontId="3" type="noConversion"/>
  </si>
  <si>
    <t>106年度淨利</t>
  </si>
  <si>
    <t>106年12月31日餘額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</si>
  <si>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</si>
  <si>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營業活動之淨現金流量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</si>
  <si>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繼續營業單位稅前淨利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</si>
  <si>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不影響現金流量之收益費損項目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</si>
  <si>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利息收入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</si>
  <si>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折舊費用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</si>
  <si>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攤銷費用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</si>
  <si>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與營業活動相關之資產／負債變動數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</si>
  <si>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應收帳款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</si>
  <si>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預付款項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</si>
  <si>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其他流動資產</t>
    </r>
    <phoneticPr fontId="3" type="noConversion"/>
  </si>
  <si>
    <t>-</t>
  </si>
  <si>
    <r>
      <t xml:space="preserve">                </t>
    </r>
    <r>
      <rPr>
        <sz val="12"/>
        <rFont val="標楷體"/>
        <family val="4"/>
        <charset val="136"/>
      </rPr>
      <t>應付帳款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</si>
  <si>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其他應付款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</si>
  <si>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其他流動負債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</si>
  <si>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營運產生之現金流入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</si>
  <si>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收取之利息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</si>
  <si>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支付之所得稅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</si>
  <si>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營業活動之淨現金流入</t>
    </r>
    <phoneticPr fontId="3" type="noConversion"/>
  </si>
  <si>
    <t>投資活動之現金流量</t>
  </si>
  <si>
    <r>
      <t xml:space="preserve">        </t>
    </r>
    <r>
      <rPr>
        <sz val="12"/>
        <rFont val="標楷體"/>
        <family val="4"/>
        <charset val="136"/>
      </rPr>
      <t>購置不動產及設備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</si>
  <si>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存出保證金增加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</si>
  <si>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購置無形資產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</si>
  <si>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投資活動之淨現金流</t>
    </r>
    <r>
      <rPr>
        <sz val="12"/>
        <rFont val="標楷體"/>
        <family val="4"/>
        <charset val="136"/>
      </rPr>
      <t>出</t>
    </r>
    <r>
      <rPr>
        <sz val="12"/>
        <rFont val="Times New Roman"/>
        <family val="1"/>
      </rPr>
      <t/>
    </r>
    <phoneticPr fontId="3" type="noConversion"/>
  </si>
  <si>
    <t>籌資活動之現金流量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</si>
  <si>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發放現金股利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</si>
  <si>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籌資活動之淨現金流出</t>
    </r>
    <phoneticPr fontId="3" type="noConversion"/>
  </si>
  <si>
    <t>現金及約當現金增加數</t>
    <phoneticPr fontId="3" type="noConversion"/>
  </si>
  <si>
    <t>年初現金及約當現金餘額</t>
    <phoneticPr fontId="3" type="noConversion"/>
  </si>
  <si>
    <t>年底現金及約當現金餘額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</si>
</sst>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&quot;$&quot;#,##0.00_);\(&quot;$&quot;#,##0.00\)"/>
    <numFmt numFmtId="183" formatCode="&quot;$&quot;#,##0.00"/>
    <numFmt numFmtId="184" formatCode="&quot;$&quot;#,##0_);\(&quot;$&quot;#,##0\)"/>
    <numFmt numFmtId="185" formatCode="#,##0_);[Red]\(#,##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178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0" fontId="2" fillId="0" borderId="0" xfId="0" applyFont="1"/>
    <xf numFmtId="179" fontId="5" fillId="0" borderId="0" xfId="1" applyNumberFormat="1" applyFont="1" applyBorder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5" fillId="0" borderId="2" xfId="0" applyNumberFormat="1" applyFont="1" applyBorder="1"/>
    <xf numFmtId="177" fontId="5" fillId="0" borderId="0" xfId="0" applyNumberFormat="1" applyFont="1" applyAlignment="1">
      <alignment horizontal="right" wrapText="1"/>
    </xf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wrapText="1"/>
    </xf>
    <xf numFmtId="180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0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179" fontId="4" fillId="0" borderId="0" xfId="1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180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0" fontId="5" fillId="0" borderId="0" xfId="2" applyNumberFormat="1" applyFont="1" applyAlignment="1">
      <alignment horizontal="right"/>
    </xf>
    <xf numFmtId="0" fontId="2" fillId="0" borderId="0" xfId="2" applyFont="1" applyAlignment="1">
      <alignment horizontal="left" indent="4"/>
    </xf>
    <xf numFmtId="3" fontId="4" fillId="0" borderId="2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179" fontId="4" fillId="0" borderId="2" xfId="1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5" fillId="0" borderId="0" xfId="2" applyFont="1" applyBorder="1" applyAlignment="1">
      <alignment horizontal="right"/>
    </xf>
    <xf numFmtId="9" fontId="5" fillId="0" borderId="0" xfId="2" applyNumberFormat="1" applyFont="1" applyBorder="1"/>
    <xf numFmtId="180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182" fontId="5" fillId="0" borderId="0" xfId="0" applyNumberFormat="1" applyFont="1" applyBorder="1"/>
    <xf numFmtId="0" fontId="0" fillId="0" borderId="0" xfId="0" applyBorder="1"/>
    <xf numFmtId="183" fontId="5" fillId="0" borderId="0" xfId="0" applyNumberFormat="1" applyFont="1" applyBorder="1"/>
    <xf numFmtId="6" fontId="5" fillId="0" borderId="0" xfId="2" applyNumberFormat="1" applyFont="1"/>
    <xf numFmtId="3" fontId="5" fillId="0" borderId="0" xfId="2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indent="1"/>
    </xf>
    <xf numFmtId="43" fontId="4" fillId="0" borderId="0" xfId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80" fontId="7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43" fontId="4" fillId="0" borderId="1" xfId="1" applyFont="1" applyBorder="1" applyAlignment="1">
      <alignment horizontal="right" vertical="top" wrapText="1"/>
    </xf>
    <xf numFmtId="180" fontId="7" fillId="0" borderId="1" xfId="0" applyNumberFormat="1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right" vertical="top" wrapText="1"/>
    </xf>
    <xf numFmtId="179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179" fontId="4" fillId="0" borderId="0" xfId="1" applyNumberFormat="1" applyFont="1" applyAlignment="1">
      <alignment horizontal="right" vertical="top" wrapText="1"/>
    </xf>
    <xf numFmtId="176" fontId="5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2" fontId="5" fillId="0" borderId="0" xfId="1" applyNumberFormat="1" applyFont="1" applyBorder="1" applyAlignment="1">
      <alignment horizontal="right" wrapText="1"/>
    </xf>
    <xf numFmtId="184" fontId="5" fillId="0" borderId="0" xfId="1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85" fontId="5" fillId="0" borderId="0" xfId="0" applyNumberFormat="1" applyFont="1" applyAlignment="1">
      <alignment horizontal="right" wrapText="1"/>
    </xf>
    <xf numFmtId="180" fontId="5" fillId="0" borderId="4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180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2" fontId="5" fillId="0" borderId="3" xfId="1" applyNumberFormat="1" applyFont="1" applyBorder="1" applyAlignment="1">
      <alignment horizontal="right" wrapText="1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5" zoomScaleNormal="75" workbookViewId="0">
      <selection activeCell="C17" sqref="C17:C20"/>
    </sheetView>
  </sheetViews>
  <sheetFormatPr defaultRowHeight="16.5" x14ac:dyDescent="0.25"/>
  <cols>
    <col min="1" max="1" width="26" customWidth="1"/>
    <col min="2" max="2" width="1.125" customWidth="1"/>
    <col min="3" max="3" width="14.875" customWidth="1"/>
    <col min="4" max="4" width="0.875" customWidth="1"/>
    <col min="5" max="5" width="4.875" customWidth="1"/>
    <col min="6" max="6" width="1.125" customWidth="1"/>
    <col min="7" max="7" width="15.5" customWidth="1"/>
    <col min="8" max="8" width="0.875" customWidth="1"/>
    <col min="9" max="9" width="4.375" customWidth="1"/>
    <col min="10" max="10" width="1.25" customWidth="1"/>
    <col min="11" max="11" width="1.125" customWidth="1"/>
    <col min="12" max="12" width="27.875" customWidth="1"/>
    <col min="13" max="13" width="0.875" customWidth="1"/>
    <col min="14" max="14" width="14.75" customWidth="1"/>
    <col min="15" max="15" width="1.625" customWidth="1"/>
    <col min="16" max="16" width="4.625" customWidth="1"/>
    <col min="17" max="17" width="1.125" customWidth="1"/>
    <col min="18" max="18" width="15" customWidth="1"/>
    <col min="19" max="19" width="1.5" customWidth="1"/>
    <col min="20" max="20" width="4.5" customWidth="1"/>
    <col min="21" max="21" width="1.125" customWidth="1"/>
    <col min="22" max="22" width="6" bestFit="1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x14ac:dyDescent="0.25">
      <c r="A5" s="4"/>
    </row>
    <row r="6" spans="1:22" ht="16.5" customHeight="1" x14ac:dyDescent="0.25">
      <c r="A6" s="5"/>
      <c r="B6" s="5"/>
      <c r="C6" s="6" t="s">
        <v>4</v>
      </c>
      <c r="D6" s="6"/>
      <c r="E6" s="6"/>
      <c r="F6" s="5"/>
      <c r="G6" s="7" t="s">
        <v>5</v>
      </c>
      <c r="H6" s="7"/>
      <c r="I6" s="7"/>
      <c r="J6" s="8"/>
      <c r="K6" s="5"/>
      <c r="L6" s="8"/>
      <c r="M6" s="8"/>
      <c r="N6" s="7" t="str">
        <f>EndDateC</f>
        <v>106年12月31日</v>
      </c>
      <c r="O6" s="7"/>
      <c r="P6" s="7"/>
      <c r="Q6" s="9"/>
      <c r="R6" s="7" t="str">
        <f>EndDate1C</f>
        <v>105年12月31日</v>
      </c>
      <c r="S6" s="7"/>
      <c r="T6" s="7"/>
      <c r="U6" s="9"/>
    </row>
    <row r="7" spans="1:22" s="16" customFormat="1" x14ac:dyDescent="0.25">
      <c r="A7" s="10" t="s">
        <v>6</v>
      </c>
      <c r="B7" s="11"/>
      <c r="C7" s="12" t="s">
        <v>7</v>
      </c>
      <c r="D7" s="13"/>
      <c r="E7" s="12" t="s">
        <v>8</v>
      </c>
      <c r="F7" s="13"/>
      <c r="G7" s="12" t="s">
        <v>7</v>
      </c>
      <c r="H7" s="13"/>
      <c r="I7" s="12" t="s">
        <v>8</v>
      </c>
      <c r="J7" s="11"/>
      <c r="K7" s="13"/>
      <c r="L7" s="10" t="s">
        <v>9</v>
      </c>
      <c r="M7" s="14"/>
      <c r="N7" s="12" t="s">
        <v>7</v>
      </c>
      <c r="O7" s="13"/>
      <c r="P7" s="12" t="s">
        <v>8</v>
      </c>
      <c r="Q7" s="15"/>
      <c r="R7" s="12" t="s">
        <v>7</v>
      </c>
      <c r="S7" s="13"/>
      <c r="T7" s="12" t="s">
        <v>8</v>
      </c>
      <c r="U7" s="15"/>
    </row>
    <row r="8" spans="1:22" x14ac:dyDescent="0.25">
      <c r="A8" s="17" t="s">
        <v>10</v>
      </c>
      <c r="B8" s="18"/>
      <c r="C8" s="19"/>
      <c r="D8" s="19"/>
      <c r="E8" s="19"/>
      <c r="F8" s="19"/>
      <c r="G8" s="19"/>
      <c r="H8" s="19"/>
      <c r="I8" s="19"/>
      <c r="J8" s="18"/>
      <c r="K8" s="19"/>
      <c r="L8" s="17" t="s">
        <v>11</v>
      </c>
      <c r="M8" s="18"/>
      <c r="N8" s="19"/>
      <c r="O8" s="19"/>
      <c r="P8" s="19"/>
      <c r="Q8" s="19"/>
      <c r="R8" s="19"/>
      <c r="S8" s="19"/>
      <c r="T8" s="19"/>
      <c r="U8" s="19"/>
    </row>
    <row r="9" spans="1:22" x14ac:dyDescent="0.25">
      <c r="A9" s="20" t="s">
        <v>12</v>
      </c>
      <c r="B9" s="18"/>
      <c r="C9" s="21">
        <v>108966963</v>
      </c>
      <c r="D9" s="22"/>
      <c r="E9" s="23">
        <f>C9/$C$25*100</f>
        <v>74.600648626800108</v>
      </c>
      <c r="F9" s="22"/>
      <c r="G9" s="21">
        <v>85557731</v>
      </c>
      <c r="H9" s="22"/>
      <c r="I9" s="23">
        <f>G9/$G$25*100</f>
        <v>66.857866011142136</v>
      </c>
      <c r="J9" s="24"/>
      <c r="K9" s="22"/>
      <c r="L9" s="20" t="s">
        <v>13</v>
      </c>
      <c r="N9" s="21">
        <v>781006</v>
      </c>
      <c r="O9" s="25"/>
      <c r="P9" s="26" t="s">
        <v>14</v>
      </c>
      <c r="Q9" s="25"/>
      <c r="R9" s="21">
        <v>725553</v>
      </c>
      <c r="S9" s="25"/>
      <c r="T9" s="27" t="s">
        <v>14</v>
      </c>
      <c r="U9" s="25"/>
      <c r="V9" s="28"/>
    </row>
    <row r="10" spans="1:22" x14ac:dyDescent="0.25">
      <c r="A10" s="20" t="s">
        <v>15</v>
      </c>
      <c r="B10" s="18"/>
      <c r="C10" s="29">
        <v>33986091</v>
      </c>
      <c r="D10" s="22"/>
      <c r="E10" s="23">
        <f>C10/$C$25*100</f>
        <v>23.26745981614128</v>
      </c>
      <c r="F10" s="22"/>
      <c r="G10" s="29">
        <v>38778840</v>
      </c>
      <c r="H10" s="22"/>
      <c r="I10" s="23">
        <f>G10/$G$25*100</f>
        <v>30.303170251061463</v>
      </c>
      <c r="J10" s="24"/>
      <c r="K10" s="22"/>
      <c r="L10" s="20" t="s">
        <v>16</v>
      </c>
      <c r="N10" s="29">
        <v>40313651</v>
      </c>
      <c r="O10" s="25"/>
      <c r="P10" s="26">
        <f>N10/$C$25*100</f>
        <v>27.599415734055547</v>
      </c>
      <c r="Q10" s="25"/>
      <c r="R10" s="29">
        <v>28916695</v>
      </c>
      <c r="S10" s="25"/>
      <c r="T10" s="27">
        <f>R10/$G$25*100</f>
        <v>22.596538000698775</v>
      </c>
      <c r="U10" s="25"/>
      <c r="V10" s="28"/>
    </row>
    <row r="11" spans="1:22" x14ac:dyDescent="0.25">
      <c r="A11" s="20" t="s">
        <v>17</v>
      </c>
      <c r="B11" s="18"/>
      <c r="C11" s="29">
        <v>28836</v>
      </c>
      <c r="D11" s="22"/>
      <c r="E11" s="30" t="s">
        <v>14</v>
      </c>
      <c r="F11" s="22"/>
      <c r="G11" s="29">
        <v>28528</v>
      </c>
      <c r="H11" s="22"/>
      <c r="I11" s="23" t="s">
        <v>14</v>
      </c>
      <c r="J11" s="24"/>
      <c r="K11" s="22"/>
      <c r="L11" s="20" t="s">
        <v>18</v>
      </c>
      <c r="N11" s="29">
        <v>27578958</v>
      </c>
      <c r="O11" s="25"/>
      <c r="P11" s="26">
        <f>N11/$C$25*100</f>
        <v>18.881026859960095</v>
      </c>
      <c r="Q11" s="25"/>
      <c r="R11" s="29">
        <v>26605685</v>
      </c>
      <c r="S11" s="25"/>
      <c r="T11" s="27">
        <f>R11/$G$25*100</f>
        <v>20.790632267523012</v>
      </c>
      <c r="U11" s="25"/>
      <c r="V11" s="31"/>
    </row>
    <row r="12" spans="1:22" x14ac:dyDescent="0.25">
      <c r="A12" s="20" t="s">
        <v>19</v>
      </c>
      <c r="C12" s="29">
        <v>61375</v>
      </c>
      <c r="D12" s="25"/>
      <c r="E12" s="32" t="s">
        <v>14</v>
      </c>
      <c r="F12" s="25"/>
      <c r="G12" s="29">
        <v>70035</v>
      </c>
      <c r="H12" s="25"/>
      <c r="I12" s="32" t="s">
        <v>14</v>
      </c>
      <c r="J12" s="24"/>
      <c r="K12" s="22"/>
      <c r="L12" s="20" t="s">
        <v>20</v>
      </c>
      <c r="M12" s="33"/>
      <c r="N12" s="34">
        <v>73747</v>
      </c>
      <c r="O12" s="22"/>
      <c r="P12" s="26" t="s">
        <v>14</v>
      </c>
      <c r="Q12" s="35"/>
      <c r="R12" s="34">
        <v>61797</v>
      </c>
      <c r="S12" s="22"/>
      <c r="T12" s="27" t="s">
        <v>14</v>
      </c>
      <c r="U12" s="35"/>
      <c r="V12" s="31"/>
    </row>
    <row r="13" spans="1:22" x14ac:dyDescent="0.25">
      <c r="A13" s="36" t="s">
        <v>21</v>
      </c>
      <c r="B13" s="18"/>
      <c r="C13" s="37">
        <f>SUM(C9:C12)</f>
        <v>143043265</v>
      </c>
      <c r="D13" s="22"/>
      <c r="E13" s="38">
        <f>C13/$C$25*100</f>
        <v>97.929868438154543</v>
      </c>
      <c r="F13" s="22"/>
      <c r="G13" s="37">
        <f>SUM(G9:G12)</f>
        <v>124435134</v>
      </c>
      <c r="H13" s="22"/>
      <c r="I13" s="37">
        <f>SUM(I9:I11)</f>
        <v>97.161036262203595</v>
      </c>
      <c r="J13" s="24"/>
      <c r="K13" s="25"/>
      <c r="L13" s="36" t="s">
        <v>22</v>
      </c>
      <c r="M13" s="33"/>
      <c r="N13" s="37">
        <f>SUM(N9:N12)</f>
        <v>68747362</v>
      </c>
      <c r="O13" s="22"/>
      <c r="P13" s="38">
        <f>N13/$C$25*100</f>
        <v>47.065621133089948</v>
      </c>
      <c r="Q13" s="35"/>
      <c r="R13" s="37">
        <f>SUM(R9:R12)</f>
        <v>56309730</v>
      </c>
      <c r="S13" s="22"/>
      <c r="T13" s="38">
        <f>SUM(T9:T12)+1</f>
        <v>44.387170268221787</v>
      </c>
      <c r="U13" s="35"/>
      <c r="V13" s="31"/>
    </row>
    <row r="14" spans="1:22" x14ac:dyDescent="0.25">
      <c r="J14" s="24"/>
      <c r="K14" s="22"/>
      <c r="V14" s="31"/>
    </row>
    <row r="15" spans="1:22" ht="21.75" customHeight="1" x14ac:dyDescent="0.25">
      <c r="A15" s="39"/>
      <c r="C15" s="25"/>
      <c r="D15" s="25"/>
      <c r="E15" s="25"/>
      <c r="F15" s="25"/>
      <c r="G15" s="25"/>
      <c r="H15" s="25"/>
      <c r="I15" s="25"/>
      <c r="J15" s="24"/>
      <c r="K15" s="25"/>
      <c r="L15" s="36" t="s">
        <v>23</v>
      </c>
      <c r="M15" s="33"/>
      <c r="N15" s="37">
        <f>N13</f>
        <v>68747362</v>
      </c>
      <c r="O15" s="22"/>
      <c r="P15" s="38">
        <f>N15/$C$25*100</f>
        <v>47.065621133089948</v>
      </c>
      <c r="Q15" s="35"/>
      <c r="R15" s="37">
        <f>R13</f>
        <v>56309730</v>
      </c>
      <c r="S15" s="22"/>
      <c r="T15" s="38">
        <f>SUM(T9:T11)+1</f>
        <v>44.387170268221787</v>
      </c>
      <c r="U15" s="35"/>
      <c r="V15" s="31"/>
    </row>
    <row r="16" spans="1:22" x14ac:dyDescent="0.25">
      <c r="A16" s="17" t="s">
        <v>24</v>
      </c>
      <c r="B16" s="18"/>
      <c r="C16" s="22"/>
      <c r="D16" s="22"/>
      <c r="E16" s="22"/>
      <c r="F16" s="22"/>
      <c r="G16" s="22"/>
      <c r="H16" s="22"/>
      <c r="I16" s="23"/>
      <c r="J16" s="24"/>
      <c r="K16" s="22"/>
      <c r="V16" s="31"/>
    </row>
    <row r="17" spans="1:22" ht="21" customHeight="1" x14ac:dyDescent="0.25">
      <c r="A17" s="20" t="s">
        <v>25</v>
      </c>
      <c r="B17" s="18"/>
      <c r="C17" s="29">
        <v>12240</v>
      </c>
      <c r="D17" s="22"/>
      <c r="E17" s="27" t="s">
        <v>14</v>
      </c>
      <c r="F17" s="22"/>
      <c r="G17" s="29">
        <v>13857</v>
      </c>
      <c r="H17" s="22"/>
      <c r="I17" s="40" t="s">
        <v>14</v>
      </c>
      <c r="J17" s="24"/>
      <c r="K17" s="22"/>
      <c r="L17" s="17" t="s">
        <v>26</v>
      </c>
      <c r="M17" s="33"/>
      <c r="N17" s="22"/>
      <c r="O17" s="22"/>
      <c r="P17" s="22"/>
      <c r="Q17" s="41"/>
      <c r="R17" s="22"/>
      <c r="S17" s="22"/>
      <c r="T17" s="23"/>
      <c r="V17" s="31"/>
    </row>
    <row r="18" spans="1:22" x14ac:dyDescent="0.25">
      <c r="A18" s="20" t="s">
        <v>27</v>
      </c>
      <c r="B18" s="18"/>
      <c r="C18" s="42">
        <v>530445</v>
      </c>
      <c r="D18" s="43"/>
      <c r="E18" s="27" t="s">
        <v>14</v>
      </c>
      <c r="F18" s="43"/>
      <c r="G18" s="40">
        <v>852569</v>
      </c>
      <c r="H18" s="43"/>
      <c r="I18" s="40">
        <f t="shared" ref="I18" si="0">G18/$G$25*100</f>
        <v>0.66622785925977202</v>
      </c>
      <c r="J18" s="24"/>
      <c r="K18" s="43"/>
      <c r="L18" s="20" t="s">
        <v>28</v>
      </c>
      <c r="M18" s="33"/>
      <c r="N18" s="29">
        <v>10000000</v>
      </c>
      <c r="O18" s="22"/>
      <c r="P18" s="30">
        <f>N18/$C$25*100</f>
        <v>6.8461712222630364</v>
      </c>
      <c r="Q18" s="41"/>
      <c r="R18" s="29">
        <v>6000000</v>
      </c>
      <c r="S18" s="22"/>
      <c r="T18" s="27">
        <f>R18/$G$25*100</f>
        <v>4.6886142418486152</v>
      </c>
      <c r="U18" s="41"/>
      <c r="V18" s="31"/>
    </row>
    <row r="19" spans="1:22" x14ac:dyDescent="0.25">
      <c r="A19" s="20" t="s">
        <v>29</v>
      </c>
      <c r="B19" s="18"/>
      <c r="C19" s="42">
        <v>254145</v>
      </c>
      <c r="D19" s="43"/>
      <c r="E19" s="27" t="s">
        <v>14</v>
      </c>
      <c r="F19" s="43"/>
      <c r="G19" s="40">
        <v>441771</v>
      </c>
      <c r="H19" s="44"/>
      <c r="I19" s="40" t="s">
        <v>14</v>
      </c>
      <c r="J19" s="24"/>
      <c r="K19" s="43"/>
      <c r="L19" s="20" t="s">
        <v>30</v>
      </c>
      <c r="M19" s="33"/>
      <c r="N19" s="22"/>
      <c r="O19" s="22"/>
      <c r="P19" s="22"/>
      <c r="Q19" s="41"/>
      <c r="R19" s="22"/>
      <c r="S19" s="22"/>
      <c r="T19" s="23"/>
      <c r="U19" s="41"/>
      <c r="V19" s="31"/>
    </row>
    <row r="20" spans="1:22" x14ac:dyDescent="0.25">
      <c r="A20" s="20" t="s">
        <v>31</v>
      </c>
      <c r="C20" s="42">
        <v>2226950</v>
      </c>
      <c r="D20" s="43"/>
      <c r="E20" s="27">
        <f>C20/$C$25*100</f>
        <v>1.524608100341867</v>
      </c>
      <c r="F20" s="45"/>
      <c r="G20" s="42">
        <v>2226250</v>
      </c>
      <c r="H20" s="43"/>
      <c r="I20" s="40">
        <f>G20/$G$25*100</f>
        <v>1.73967124265258</v>
      </c>
      <c r="J20" s="24"/>
      <c r="K20" s="45"/>
      <c r="L20" s="36" t="s">
        <v>32</v>
      </c>
      <c r="M20" s="33"/>
      <c r="N20" s="29">
        <v>6788631</v>
      </c>
      <c r="O20" s="22"/>
      <c r="P20" s="23">
        <f>N20/$C$25*100</f>
        <v>4.6476130190762746</v>
      </c>
      <c r="Q20" s="41"/>
      <c r="R20" s="29">
        <v>6788631</v>
      </c>
      <c r="S20" s="22"/>
      <c r="T20" s="27">
        <f>R20/$G$25*100</f>
        <v>5.3048786648758348</v>
      </c>
      <c r="U20" s="41"/>
      <c r="V20" s="31"/>
    </row>
    <row r="21" spans="1:22" x14ac:dyDescent="0.25">
      <c r="A21" s="36" t="s">
        <v>33</v>
      </c>
      <c r="C21" s="46">
        <f>SUM(C17:C20)</f>
        <v>3023780</v>
      </c>
      <c r="D21" s="25"/>
      <c r="E21" s="37">
        <f>SUM(E18:E20)</f>
        <v>1.524608100341867</v>
      </c>
      <c r="F21" s="25"/>
      <c r="G21" s="46">
        <f>SUM(G17:G20)</f>
        <v>3534447</v>
      </c>
      <c r="H21" s="25"/>
      <c r="I21" s="37">
        <f>SUM(I18:I20)+1</f>
        <v>3.4058991019123521</v>
      </c>
      <c r="J21" s="24"/>
      <c r="K21" s="25"/>
      <c r="L21" s="36" t="s">
        <v>34</v>
      </c>
      <c r="M21" s="33"/>
      <c r="N21" s="29">
        <v>60531052</v>
      </c>
      <c r="O21" s="22"/>
      <c r="P21" s="47">
        <f>N21/$C$25*100</f>
        <v>41.440594625570739</v>
      </c>
      <c r="Q21" s="35"/>
      <c r="R21" s="29">
        <v>58871220</v>
      </c>
      <c r="S21" s="22"/>
      <c r="T21" s="27">
        <f>R21/$G$25*100</f>
        <v>46.004073421167178</v>
      </c>
      <c r="U21" s="41"/>
      <c r="V21" s="31"/>
    </row>
    <row r="22" spans="1:22" x14ac:dyDescent="0.25">
      <c r="L22" s="36" t="s">
        <v>35</v>
      </c>
      <c r="M22" s="33"/>
      <c r="N22" s="37">
        <f>SUM(N18:N21)</f>
        <v>77319683</v>
      </c>
      <c r="O22" s="22"/>
      <c r="P22" s="38">
        <f>N22/$C$25*100</f>
        <v>52.934378866910059</v>
      </c>
      <c r="Q22" s="35"/>
      <c r="R22" s="37">
        <f>SUM(R18:R21)</f>
        <v>71659851</v>
      </c>
      <c r="S22" s="22"/>
      <c r="T22" s="38">
        <f>SUM(T18:T21)</f>
        <v>55.997566327891626</v>
      </c>
      <c r="U22" s="35"/>
      <c r="V22" s="31"/>
    </row>
    <row r="23" spans="1:22" x14ac:dyDescent="0.25">
      <c r="J23" s="24"/>
      <c r="U23" s="35"/>
      <c r="V23" s="31"/>
    </row>
    <row r="24" spans="1:22" x14ac:dyDescent="0.25">
      <c r="A24" s="39"/>
      <c r="C24" s="25"/>
      <c r="D24" s="25"/>
      <c r="E24" s="25"/>
      <c r="F24" s="25"/>
      <c r="G24" s="25"/>
      <c r="H24" s="25"/>
      <c r="I24" s="25"/>
      <c r="J24" s="24"/>
      <c r="K24" s="25"/>
      <c r="N24" s="25"/>
      <c r="O24" s="25"/>
      <c r="P24" s="25"/>
      <c r="Q24" s="25"/>
      <c r="R24" s="25"/>
      <c r="S24" s="25"/>
      <c r="T24" s="25"/>
      <c r="U24" s="25"/>
      <c r="V24" s="31"/>
    </row>
    <row r="25" spans="1:22" ht="17.25" thickBot="1" x14ac:dyDescent="0.3">
      <c r="A25" s="17" t="s">
        <v>36</v>
      </c>
      <c r="B25" s="48"/>
      <c r="C25" s="49">
        <f>C13+C21</f>
        <v>146067045</v>
      </c>
      <c r="D25" s="22"/>
      <c r="E25" s="50">
        <v>100</v>
      </c>
      <c r="F25" s="32"/>
      <c r="G25" s="49">
        <f>G13+G21</f>
        <v>127969581</v>
      </c>
      <c r="H25" s="22"/>
      <c r="I25" s="50">
        <v>100</v>
      </c>
      <c r="J25" s="24"/>
      <c r="K25" s="32"/>
      <c r="L25" s="39" t="s">
        <v>37</v>
      </c>
      <c r="M25" s="25"/>
      <c r="N25" s="49">
        <f>N15+N22</f>
        <v>146067045</v>
      </c>
      <c r="O25" s="51"/>
      <c r="P25" s="52">
        <v>100</v>
      </c>
      <c r="Q25" s="25"/>
      <c r="R25" s="49">
        <f>R15+R22</f>
        <v>127969581</v>
      </c>
      <c r="S25" s="51"/>
      <c r="T25" s="52">
        <v>100</v>
      </c>
      <c r="U25" s="25"/>
      <c r="V25" s="31"/>
    </row>
    <row r="26" spans="1:22" ht="17.25" thickTop="1" x14ac:dyDescent="0.25">
      <c r="C26" s="25"/>
      <c r="D26" s="25"/>
      <c r="E26" s="25"/>
      <c r="F26" s="25"/>
      <c r="G26" s="25"/>
      <c r="H26" s="25"/>
      <c r="I26" s="25"/>
      <c r="K26" s="25"/>
      <c r="V26" s="31"/>
    </row>
    <row r="27" spans="1:22" x14ac:dyDescent="0.25">
      <c r="V27" s="31"/>
    </row>
    <row r="28" spans="1:22" x14ac:dyDescent="0.25">
      <c r="C28" s="25"/>
      <c r="D28" s="25"/>
      <c r="E28" s="25"/>
      <c r="F28" s="25"/>
      <c r="G28" s="25"/>
      <c r="H28" s="25"/>
      <c r="I28" s="25"/>
      <c r="J28" s="53"/>
      <c r="K28" s="25"/>
      <c r="V28" s="31"/>
    </row>
    <row r="29" spans="1:22" x14ac:dyDescent="0.25">
      <c r="A29" s="54"/>
      <c r="J29" s="53"/>
      <c r="V29" s="55"/>
    </row>
    <row r="30" spans="1:22" x14ac:dyDescent="0.25">
      <c r="J30" s="53"/>
      <c r="V30" s="55"/>
    </row>
    <row r="31" spans="1:22" hidden="1" x14ac:dyDescent="0.25">
      <c r="A31" s="39" t="s">
        <v>38</v>
      </c>
      <c r="J31" s="53"/>
      <c r="N31" s="55"/>
      <c r="O31" s="55"/>
      <c r="P31" s="55"/>
      <c r="Q31" s="55"/>
      <c r="R31" s="55"/>
      <c r="S31" s="55"/>
      <c r="T31" s="55"/>
      <c r="U31" s="55"/>
      <c r="V31" s="55"/>
    </row>
    <row r="33" spans="1:16" x14ac:dyDescent="0.25">
      <c r="A33" s="54"/>
    </row>
    <row r="34" spans="1:16" x14ac:dyDescent="0.25">
      <c r="A34" s="54"/>
      <c r="L34" s="39"/>
    </row>
    <row r="35" spans="1:16" x14ac:dyDescent="0.25">
      <c r="A35" s="54"/>
    </row>
    <row r="36" spans="1:16" x14ac:dyDescent="0.25">
      <c r="A36" s="54"/>
    </row>
    <row r="37" spans="1:16" x14ac:dyDescent="0.25">
      <c r="A37" s="54"/>
    </row>
    <row r="38" spans="1:16" x14ac:dyDescent="0.25">
      <c r="A38" s="54"/>
    </row>
    <row r="39" spans="1:16" x14ac:dyDescent="0.25">
      <c r="A39" s="54"/>
    </row>
    <row r="40" spans="1:16" x14ac:dyDescent="0.25">
      <c r="A40" s="54"/>
    </row>
    <row r="41" spans="1:16" x14ac:dyDescent="0.25">
      <c r="A41" s="54"/>
    </row>
    <row r="42" spans="1:16" x14ac:dyDescent="0.25">
      <c r="A42" s="54"/>
    </row>
    <row r="43" spans="1:16" ht="24.75" hidden="1" customHeight="1" x14ac:dyDescent="0.25">
      <c r="A43" s="2" t="s">
        <v>39</v>
      </c>
      <c r="G43" s="56" t="s">
        <v>40</v>
      </c>
      <c r="H43" s="56"/>
      <c r="L43" s="57" t="s">
        <v>41</v>
      </c>
      <c r="O43" s="56"/>
      <c r="P43" s="56"/>
    </row>
  </sheetData>
  <mergeCells count="8">
    <mergeCell ref="A1:T1"/>
    <mergeCell ref="A2:T2"/>
    <mergeCell ref="A3:T3"/>
    <mergeCell ref="A4:U4"/>
    <mergeCell ref="C6:E6"/>
    <mergeCell ref="G6:I6"/>
    <mergeCell ref="N6:P6"/>
    <mergeCell ref="R6:T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6"/>
  <sheetViews>
    <sheetView zoomScaleNormal="100" workbookViewId="0">
      <selection activeCell="C17" sqref="C17:C20"/>
    </sheetView>
  </sheetViews>
  <sheetFormatPr defaultRowHeight="15.75" x14ac:dyDescent="0.25"/>
  <cols>
    <col min="1" max="1" width="32.125" style="60" bestFit="1" customWidth="1"/>
    <col min="2" max="2" width="1.625" style="60" customWidth="1"/>
    <col min="3" max="3" width="16.125" style="60" customWidth="1"/>
    <col min="4" max="4" width="1.875" style="60" customWidth="1"/>
    <col min="5" max="5" width="7.875" style="60" customWidth="1"/>
    <col min="6" max="6" width="3.25" style="60" customWidth="1"/>
    <col min="7" max="7" width="16.125" style="60" customWidth="1"/>
    <col min="8" max="8" width="1.875" style="60" customWidth="1"/>
    <col min="9" max="9" width="7.875" style="60" customWidth="1"/>
    <col min="10" max="16384" width="9" style="60"/>
  </cols>
  <sheetData>
    <row r="1" spans="1:11" ht="21.75" customHeight="1" x14ac:dyDescent="0.25">
      <c r="A1" s="58" t="str">
        <f>'BS-中'!A1:T1</f>
        <v>新光金保險代理人股份有限公司</v>
      </c>
      <c r="B1" s="59"/>
      <c r="C1" s="59"/>
      <c r="D1" s="59"/>
      <c r="E1" s="59"/>
      <c r="F1" s="59"/>
      <c r="G1" s="59"/>
      <c r="H1" s="59"/>
      <c r="I1" s="59"/>
    </row>
    <row r="2" spans="1:11" ht="21.75" customHeight="1" x14ac:dyDescent="0.25">
      <c r="A2" s="58" t="s">
        <v>42</v>
      </c>
      <c r="B2" s="59"/>
      <c r="C2" s="59"/>
      <c r="D2" s="59"/>
      <c r="E2" s="59"/>
      <c r="F2" s="59"/>
      <c r="G2" s="59"/>
      <c r="H2" s="59"/>
      <c r="I2" s="59"/>
    </row>
    <row r="3" spans="1:11" ht="21.75" customHeight="1" x14ac:dyDescent="0.25">
      <c r="A3" s="58" t="s">
        <v>43</v>
      </c>
      <c r="B3" s="59"/>
      <c r="C3" s="59"/>
      <c r="D3" s="59"/>
      <c r="E3" s="59"/>
      <c r="F3" s="59"/>
      <c r="G3" s="59"/>
      <c r="H3" s="59"/>
      <c r="I3" s="59"/>
    </row>
    <row r="4" spans="1:11" ht="20.2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</row>
    <row r="6" spans="1:11" ht="16.5" customHeight="1" x14ac:dyDescent="0.25">
      <c r="C6" s="62" t="s">
        <v>44</v>
      </c>
      <c r="D6" s="62"/>
      <c r="E6" s="62"/>
      <c r="F6" s="63"/>
      <c r="G6" s="62" t="s">
        <v>45</v>
      </c>
      <c r="H6" s="62"/>
      <c r="I6" s="62"/>
    </row>
    <row r="7" spans="1:11" ht="16.5" x14ac:dyDescent="0.25">
      <c r="C7" s="12" t="s">
        <v>7</v>
      </c>
      <c r="D7" s="13"/>
      <c r="E7" s="12" t="s">
        <v>8</v>
      </c>
      <c r="F7" s="64"/>
      <c r="G7" s="12" t="s">
        <v>7</v>
      </c>
      <c r="H7" s="13"/>
      <c r="I7" s="12" t="s">
        <v>8</v>
      </c>
    </row>
    <row r="8" spans="1:11" ht="16.5" x14ac:dyDescent="0.25">
      <c r="A8" s="65" t="s">
        <v>46</v>
      </c>
      <c r="C8" s="66">
        <v>321736128</v>
      </c>
      <c r="D8" s="67"/>
      <c r="E8" s="68">
        <v>100</v>
      </c>
      <c r="G8" s="66">
        <v>302814712</v>
      </c>
      <c r="H8" s="67"/>
      <c r="I8" s="68">
        <f>G8/$G$8*100</f>
        <v>100</v>
      </c>
      <c r="J8" s="69"/>
      <c r="K8" s="69"/>
    </row>
    <row r="9" spans="1:11" x14ac:dyDescent="0.25">
      <c r="C9" s="68"/>
      <c r="D9" s="67"/>
      <c r="E9" s="68"/>
      <c r="G9" s="68"/>
      <c r="H9" s="67"/>
      <c r="I9" s="68"/>
      <c r="J9" s="69"/>
      <c r="K9" s="69"/>
    </row>
    <row r="10" spans="1:11" ht="16.5" x14ac:dyDescent="0.25">
      <c r="A10" s="65" t="s">
        <v>47</v>
      </c>
      <c r="C10" s="70">
        <v>-208145128</v>
      </c>
      <c r="D10" s="67"/>
      <c r="E10" s="71">
        <f>C10/$C$8*100</f>
        <v>-64.694359720770933</v>
      </c>
      <c r="G10" s="70">
        <v>-195407327</v>
      </c>
      <c r="H10" s="67"/>
      <c r="I10" s="70">
        <f>G10/$G$8*100</f>
        <v>-64.530328037694545</v>
      </c>
      <c r="J10" s="69"/>
      <c r="K10" s="69"/>
    </row>
    <row r="11" spans="1:11" x14ac:dyDescent="0.25">
      <c r="C11" s="72"/>
      <c r="D11" s="67"/>
      <c r="E11" s="72"/>
      <c r="G11" s="72"/>
      <c r="H11" s="67"/>
      <c r="I11" s="72"/>
      <c r="J11" s="69"/>
      <c r="K11" s="69"/>
    </row>
    <row r="12" spans="1:11" ht="16.5" x14ac:dyDescent="0.25">
      <c r="A12" s="65" t="s">
        <v>48</v>
      </c>
      <c r="C12" s="73">
        <f>SUM(C8:C11)</f>
        <v>113591000</v>
      </c>
      <c r="D12" s="67"/>
      <c r="E12" s="74">
        <f>SUM(E8:E11)</f>
        <v>35.305640279229067</v>
      </c>
      <c r="G12" s="73">
        <f>SUM(G8:G11)</f>
        <v>107407385</v>
      </c>
      <c r="H12" s="67"/>
      <c r="I12" s="74">
        <f>G12/$G$8*100</f>
        <v>35.469671962305448</v>
      </c>
      <c r="J12" s="69"/>
      <c r="K12" s="69"/>
    </row>
    <row r="13" spans="1:11" x14ac:dyDescent="0.25">
      <c r="C13" s="68"/>
      <c r="D13" s="67"/>
      <c r="E13" s="68"/>
      <c r="G13" s="68"/>
      <c r="H13" s="67"/>
      <c r="I13" s="68"/>
      <c r="J13" s="69"/>
      <c r="K13" s="69"/>
    </row>
    <row r="14" spans="1:11" ht="16.5" x14ac:dyDescent="0.25">
      <c r="A14" s="65" t="s">
        <v>49</v>
      </c>
      <c r="C14" s="75">
        <v>-46654188</v>
      </c>
      <c r="D14" s="76"/>
      <c r="E14" s="75">
        <f>C14/$C$8*100+1</f>
        <v>-13.500761319536984</v>
      </c>
      <c r="F14" s="77"/>
      <c r="G14" s="75">
        <v>-43318219</v>
      </c>
      <c r="H14" s="76"/>
      <c r="I14" s="78">
        <f>G14/$G$8*100</f>
        <v>-14.30518970293623</v>
      </c>
      <c r="J14" s="69"/>
      <c r="K14" s="69"/>
    </row>
    <row r="15" spans="1:11" x14ac:dyDescent="0.25">
      <c r="C15" s="76"/>
      <c r="D15" s="76"/>
      <c r="E15" s="76"/>
      <c r="F15" s="77"/>
      <c r="G15" s="76"/>
      <c r="H15" s="76"/>
      <c r="I15" s="76"/>
      <c r="J15" s="69"/>
      <c r="K15" s="69"/>
    </row>
    <row r="16" spans="1:11" ht="16.5" x14ac:dyDescent="0.25">
      <c r="A16" s="65" t="s">
        <v>50</v>
      </c>
      <c r="C16" s="79">
        <f>SUM(C12:C14)</f>
        <v>66936812</v>
      </c>
      <c r="D16" s="76"/>
      <c r="E16" s="80">
        <f>C16/$C$8*100</f>
        <v>20.804878959692086</v>
      </c>
      <c r="F16" s="77"/>
      <c r="G16" s="79">
        <f>SUM(G12:G14)</f>
        <v>64089166</v>
      </c>
      <c r="H16" s="76"/>
      <c r="I16" s="81">
        <f>G16/$G$8*100</f>
        <v>21.164482259369223</v>
      </c>
      <c r="J16" s="69"/>
      <c r="K16" s="69"/>
    </row>
    <row r="17" spans="1:11" x14ac:dyDescent="0.25">
      <c r="C17" s="76"/>
      <c r="D17" s="76"/>
      <c r="E17" s="76"/>
      <c r="F17" s="77"/>
      <c r="G17" s="76"/>
      <c r="H17" s="76"/>
      <c r="I17" s="76"/>
      <c r="J17" s="69"/>
      <c r="K17" s="69"/>
    </row>
    <row r="18" spans="1:11" ht="16.5" x14ac:dyDescent="0.25">
      <c r="A18" s="65" t="s">
        <v>51</v>
      </c>
      <c r="C18" s="76"/>
      <c r="D18" s="76"/>
      <c r="E18" s="76"/>
      <c r="F18" s="77"/>
      <c r="G18" s="76"/>
      <c r="H18" s="76"/>
      <c r="I18" s="76"/>
      <c r="J18" s="69"/>
      <c r="K18" s="69"/>
    </row>
    <row r="19" spans="1:11" ht="16.5" x14ac:dyDescent="0.25">
      <c r="A19" s="82" t="s">
        <v>52</v>
      </c>
      <c r="C19" s="73">
        <v>123226</v>
      </c>
      <c r="D19" s="76"/>
      <c r="E19" s="83" t="s">
        <v>14</v>
      </c>
      <c r="F19" s="77"/>
      <c r="G19" s="73">
        <v>142396</v>
      </c>
      <c r="H19" s="76"/>
      <c r="I19" s="84" t="s">
        <v>14</v>
      </c>
      <c r="J19" s="69"/>
      <c r="K19" s="69"/>
    </row>
    <row r="20" spans="1:11" ht="16.5" x14ac:dyDescent="0.25">
      <c r="A20" s="82" t="s">
        <v>53</v>
      </c>
      <c r="C20" s="73" t="s">
        <v>14</v>
      </c>
      <c r="D20" s="85"/>
      <c r="E20" s="83" t="s">
        <v>14</v>
      </c>
      <c r="F20" s="86"/>
      <c r="G20" s="73">
        <v>4034</v>
      </c>
      <c r="H20" s="87"/>
      <c r="I20" s="87" t="s">
        <v>14</v>
      </c>
      <c r="J20" s="69"/>
      <c r="K20" s="69"/>
    </row>
    <row r="21" spans="1:11" ht="16.5" x14ac:dyDescent="0.25">
      <c r="A21" s="88" t="s">
        <v>54</v>
      </c>
      <c r="C21" s="89">
        <f>SUM(C19:C20)</f>
        <v>123226</v>
      </c>
      <c r="D21" s="76"/>
      <c r="E21" s="90" t="s">
        <v>14</v>
      </c>
      <c r="F21" s="77"/>
      <c r="G21" s="89">
        <f>SUM(G19:G20)</f>
        <v>146430</v>
      </c>
      <c r="H21" s="76"/>
      <c r="I21" s="91" t="s">
        <v>14</v>
      </c>
      <c r="J21" s="69"/>
      <c r="K21" s="69"/>
    </row>
    <row r="22" spans="1:11" x14ac:dyDescent="0.25">
      <c r="C22" s="87"/>
      <c r="D22" s="87"/>
      <c r="E22" s="87"/>
      <c r="F22" s="77"/>
      <c r="G22" s="87"/>
      <c r="H22" s="87"/>
      <c r="I22" s="87"/>
      <c r="J22" s="69"/>
      <c r="K22" s="69"/>
    </row>
    <row r="23" spans="1:11" ht="16.5" x14ac:dyDescent="0.25">
      <c r="A23" s="65" t="s">
        <v>55</v>
      </c>
      <c r="C23" s="73">
        <f>C16+C21</f>
        <v>67060038</v>
      </c>
      <c r="D23" s="76"/>
      <c r="E23" s="92">
        <f>C23/$C$8*100</f>
        <v>20.843179290079604</v>
      </c>
      <c r="F23" s="77"/>
      <c r="G23" s="73">
        <f>G16+G21</f>
        <v>64235596</v>
      </c>
      <c r="H23" s="76"/>
      <c r="I23" s="84">
        <f>G23/$G$8*100</f>
        <v>21.212838562480414</v>
      </c>
      <c r="J23" s="69"/>
      <c r="K23" s="69"/>
    </row>
    <row r="24" spans="1:11" x14ac:dyDescent="0.25">
      <c r="C24" s="76"/>
      <c r="D24" s="76"/>
      <c r="E24" s="76"/>
      <c r="F24" s="77"/>
      <c r="G24" s="76"/>
      <c r="H24" s="76"/>
      <c r="I24" s="76"/>
      <c r="J24" s="69"/>
      <c r="K24" s="69"/>
    </row>
    <row r="25" spans="1:11" ht="16.5" x14ac:dyDescent="0.25">
      <c r="A25" s="65" t="s">
        <v>56</v>
      </c>
      <c r="C25" s="75">
        <v>-11400206</v>
      </c>
      <c r="D25" s="76"/>
      <c r="E25" s="75">
        <f>C25/$C$8*100</f>
        <v>-3.5433403363392251</v>
      </c>
      <c r="F25" s="77"/>
      <c r="G25" s="75">
        <v>-11477455</v>
      </c>
      <c r="H25" s="76"/>
      <c r="I25" s="78">
        <f>G25/$G$8*100</f>
        <v>-3.790256729666424</v>
      </c>
      <c r="J25" s="69"/>
      <c r="K25" s="69"/>
    </row>
    <row r="26" spans="1:11" x14ac:dyDescent="0.25">
      <c r="C26" s="76"/>
      <c r="D26" s="76"/>
      <c r="E26" s="76"/>
      <c r="F26" s="93"/>
      <c r="G26" s="76"/>
      <c r="H26" s="76"/>
      <c r="I26" s="76"/>
      <c r="K26" s="94"/>
    </row>
    <row r="27" spans="1:11" ht="16.5" x14ac:dyDescent="0.25">
      <c r="A27" s="65" t="s">
        <v>57</v>
      </c>
      <c r="C27" s="73">
        <f>SUM(C23:C26)</f>
        <v>55659832</v>
      </c>
      <c r="D27" s="76"/>
      <c r="E27" s="73">
        <f>C27/$C$8*100</f>
        <v>17.299838953740377</v>
      </c>
      <c r="F27" s="77"/>
      <c r="G27" s="73">
        <f>SUM(G23:G26)</f>
        <v>52758141</v>
      </c>
      <c r="H27" s="76"/>
      <c r="I27" s="73">
        <f>G27/$G$8*100</f>
        <v>17.422581832813989</v>
      </c>
      <c r="J27" s="69"/>
      <c r="K27" s="69"/>
    </row>
    <row r="29" spans="1:11" ht="16.5" x14ac:dyDescent="0.25">
      <c r="A29" s="65" t="s">
        <v>58</v>
      </c>
      <c r="C29" s="79" t="s">
        <v>14</v>
      </c>
      <c r="D29" s="85"/>
      <c r="E29" s="81" t="s">
        <v>14</v>
      </c>
      <c r="F29" s="86"/>
      <c r="G29" s="79" t="s">
        <v>14</v>
      </c>
      <c r="H29" s="87"/>
      <c r="I29" s="95" t="s">
        <v>14</v>
      </c>
    </row>
    <row r="31" spans="1:11" ht="17.25" thickBot="1" x14ac:dyDescent="0.3">
      <c r="A31" s="65" t="s">
        <v>59</v>
      </c>
      <c r="C31" s="49">
        <f>SUM(C27)</f>
        <v>55659832</v>
      </c>
      <c r="E31" s="96">
        <f>SUM(E27:E30)</f>
        <v>17.299838953740377</v>
      </c>
      <c r="G31" s="49">
        <f>SUM(G27)</f>
        <v>52758141</v>
      </c>
      <c r="I31" s="96">
        <f>SUM(I27:I30)</f>
        <v>17.422581832813989</v>
      </c>
    </row>
    <row r="32" spans="1:11" ht="16.5" thickTop="1" x14ac:dyDescent="0.25"/>
    <row r="33" spans="1:9" ht="16.5" x14ac:dyDescent="0.25">
      <c r="C33" s="97"/>
      <c r="D33" s="97"/>
      <c r="E33" s="97"/>
      <c r="F33" s="98"/>
      <c r="G33" s="99"/>
      <c r="H33" s="99"/>
      <c r="I33" s="99"/>
    </row>
    <row r="35" spans="1:9" ht="16.5" x14ac:dyDescent="0.25">
      <c r="A35" s="39"/>
    </row>
    <row r="45" spans="1:9" ht="16.5" x14ac:dyDescent="0.25">
      <c r="A45"/>
      <c r="B45"/>
      <c r="C45"/>
      <c r="D45"/>
      <c r="E45"/>
      <c r="F45"/>
      <c r="G45"/>
      <c r="H45"/>
      <c r="I45"/>
    </row>
    <row r="46" spans="1:9" ht="16.5" hidden="1" x14ac:dyDescent="0.25">
      <c r="A46" s="56" t="str">
        <f>'BS-中'!A43</f>
        <v>負責人：陳忠誼</v>
      </c>
      <c r="C46" s="2" t="str">
        <f>'BS-中'!G43</f>
        <v>經理人：簡義仁</v>
      </c>
      <c r="G46" s="2" t="str">
        <f>'BS-中'!L43</f>
        <v>主辦會計：蔡文英</v>
      </c>
    </row>
    <row r="47" spans="1:9" ht="16.5" x14ac:dyDescent="0.25">
      <c r="A47"/>
      <c r="B47"/>
      <c r="C47"/>
      <c r="D47"/>
      <c r="E47"/>
      <c r="F47"/>
      <c r="G47"/>
      <c r="H47"/>
      <c r="I47"/>
    </row>
    <row r="48" spans="1:9" ht="16.5" x14ac:dyDescent="0.25">
      <c r="A48"/>
      <c r="B48"/>
      <c r="C48"/>
      <c r="D48"/>
      <c r="E48"/>
      <c r="F48"/>
      <c r="G48"/>
      <c r="H48"/>
      <c r="I48"/>
    </row>
    <row r="350" spans="1:1" x14ac:dyDescent="0.25">
      <c r="A350" s="100"/>
    </row>
    <row r="351" spans="1:1" x14ac:dyDescent="0.25">
      <c r="A351" s="101"/>
    </row>
    <row r="352" spans="1:1" x14ac:dyDescent="0.25">
      <c r="A352" s="100"/>
    </row>
    <row r="354" spans="1:1" x14ac:dyDescent="0.25">
      <c r="A354" s="100"/>
    </row>
    <row r="355" spans="1:1" x14ac:dyDescent="0.25">
      <c r="A355" s="101"/>
    </row>
    <row r="356" spans="1:1" x14ac:dyDescent="0.25">
      <c r="A356" s="100"/>
    </row>
    <row r="358" spans="1:1" x14ac:dyDescent="0.25">
      <c r="A358" s="100"/>
    </row>
    <row r="359" spans="1:1" x14ac:dyDescent="0.25">
      <c r="A359" s="101"/>
    </row>
    <row r="360" spans="1:1" x14ac:dyDescent="0.25">
      <c r="A360" s="100"/>
    </row>
    <row r="394" spans="1:1" x14ac:dyDescent="0.25">
      <c r="A394" s="100"/>
    </row>
    <row r="395" spans="1:1" x14ac:dyDescent="0.25">
      <c r="A395" s="101"/>
    </row>
    <row r="396" spans="1:1" x14ac:dyDescent="0.25">
      <c r="A396" s="101"/>
    </row>
    <row r="397" spans="1:1" x14ac:dyDescent="0.25">
      <c r="A397" s="101"/>
    </row>
    <row r="398" spans="1:1" x14ac:dyDescent="0.25">
      <c r="A398" s="100"/>
    </row>
    <row r="399" spans="1:1" x14ac:dyDescent="0.25">
      <c r="A399" s="100"/>
    </row>
    <row r="400" spans="1:1" x14ac:dyDescent="0.25">
      <c r="A400" s="100"/>
    </row>
    <row r="401" spans="1:1" x14ac:dyDescent="0.25">
      <c r="A401" s="100"/>
    </row>
    <row r="402" spans="1:1" x14ac:dyDescent="0.25">
      <c r="A402" s="101"/>
    </row>
    <row r="403" spans="1:1" x14ac:dyDescent="0.25">
      <c r="A403" s="101"/>
    </row>
    <row r="404" spans="1:1" x14ac:dyDescent="0.25">
      <c r="A404" s="101"/>
    </row>
    <row r="405" spans="1:1" x14ac:dyDescent="0.25">
      <c r="A405" s="100"/>
    </row>
    <row r="406" spans="1:1" x14ac:dyDescent="0.25">
      <c r="A406" s="100"/>
    </row>
    <row r="596" spans="1:1" x14ac:dyDescent="0.25">
      <c r="A596" s="100"/>
    </row>
  </sheetData>
  <mergeCells count="6"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C17" sqref="C17:C20"/>
    </sheetView>
  </sheetViews>
  <sheetFormatPr defaultRowHeight="16.5" x14ac:dyDescent="0.25"/>
  <cols>
    <col min="1" max="1" width="39.5" customWidth="1"/>
    <col min="2" max="2" width="2.5" customWidth="1"/>
    <col min="3" max="3" width="14.25" customWidth="1"/>
    <col min="4" max="4" width="3.75" customWidth="1"/>
    <col min="5" max="5" width="14.625" customWidth="1"/>
    <col min="6" max="6" width="3.5" customWidth="1"/>
    <col min="7" max="7" width="14.75" bestFit="1" customWidth="1"/>
    <col min="8" max="8" width="3.125" customWidth="1"/>
    <col min="9" max="9" width="14.75" bestFit="1" customWidth="1"/>
  </cols>
  <sheetData>
    <row r="1" spans="1:14" x14ac:dyDescent="0.25">
      <c r="A1" s="1" t="str">
        <f>'BS-中'!A1:T1</f>
        <v>新光金保險代理人股份有限公司</v>
      </c>
      <c r="B1" s="1"/>
      <c r="C1" s="1"/>
      <c r="D1" s="1"/>
      <c r="E1" s="1"/>
      <c r="F1" s="1"/>
      <c r="G1" s="1"/>
      <c r="H1" s="1"/>
      <c r="I1" s="1"/>
    </row>
    <row r="2" spans="1:14" x14ac:dyDescent="0.25">
      <c r="A2" s="1" t="s">
        <v>60</v>
      </c>
      <c r="B2" s="1"/>
      <c r="C2" s="1"/>
      <c r="D2" s="1"/>
      <c r="E2" s="1"/>
      <c r="F2" s="1"/>
      <c r="G2" s="1"/>
      <c r="H2" s="1"/>
      <c r="I2" s="1"/>
    </row>
    <row r="3" spans="1:14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</row>
    <row r="4" spans="1:14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4" x14ac:dyDescent="0.25">
      <c r="A5" s="54"/>
    </row>
    <row r="6" spans="1:14" x14ac:dyDescent="0.25">
      <c r="A6" s="67"/>
      <c r="B6" s="67"/>
      <c r="C6" s="67"/>
      <c r="D6" s="67"/>
      <c r="E6" s="102" t="s">
        <v>30</v>
      </c>
      <c r="F6" s="102"/>
      <c r="G6" s="102"/>
      <c r="H6" s="19"/>
      <c r="I6" s="67"/>
    </row>
    <row r="7" spans="1:14" x14ac:dyDescent="0.25">
      <c r="A7" s="67"/>
      <c r="B7" s="67"/>
      <c r="C7" s="103" t="s">
        <v>61</v>
      </c>
      <c r="D7" s="67"/>
      <c r="E7" s="103" t="s">
        <v>32</v>
      </c>
      <c r="F7" s="104"/>
      <c r="G7" s="105" t="s">
        <v>34</v>
      </c>
      <c r="H7" s="67"/>
      <c r="I7" s="103" t="s">
        <v>62</v>
      </c>
    </row>
    <row r="8" spans="1:14" x14ac:dyDescent="0.25">
      <c r="A8" s="17" t="s">
        <v>63</v>
      </c>
      <c r="B8" s="18"/>
      <c r="C8" s="21">
        <v>6000000</v>
      </c>
      <c r="D8" s="106"/>
      <c r="E8" s="21">
        <v>6788631</v>
      </c>
      <c r="F8" s="106"/>
      <c r="G8" s="21">
        <v>46113079</v>
      </c>
      <c r="H8" s="21"/>
      <c r="I8" s="21">
        <v>58901710</v>
      </c>
    </row>
    <row r="9" spans="1:14" x14ac:dyDescent="0.25">
      <c r="A9" s="107"/>
      <c r="B9" s="18"/>
      <c r="C9" s="106"/>
      <c r="D9" s="106"/>
      <c r="E9" s="106"/>
      <c r="F9" s="106"/>
      <c r="G9" s="106"/>
      <c r="H9" s="106"/>
      <c r="I9" s="106"/>
    </row>
    <row r="10" spans="1:14" ht="17.25" customHeight="1" x14ac:dyDescent="0.25">
      <c r="A10" s="17" t="s">
        <v>64</v>
      </c>
      <c r="B10" s="18"/>
      <c r="C10" s="106"/>
      <c r="D10" s="106"/>
      <c r="E10" s="106"/>
      <c r="F10" s="106"/>
      <c r="G10" s="106"/>
      <c r="H10" s="106"/>
      <c r="I10" s="106"/>
    </row>
    <row r="11" spans="1:14" x14ac:dyDescent="0.25">
      <c r="A11" s="20" t="s">
        <v>65</v>
      </c>
      <c r="B11" s="18"/>
      <c r="C11" s="108">
        <v>0</v>
      </c>
      <c r="D11" s="109"/>
      <c r="E11" s="108">
        <v>0</v>
      </c>
      <c r="F11" s="106"/>
      <c r="G11" s="110">
        <v>-40000000</v>
      </c>
      <c r="H11" s="106"/>
      <c r="I11" s="110">
        <f>SUM(C11:G11)</f>
        <v>-40000000</v>
      </c>
    </row>
    <row r="12" spans="1:14" x14ac:dyDescent="0.25">
      <c r="A12" s="20"/>
      <c r="B12" s="18"/>
      <c r="C12" s="106"/>
      <c r="D12" s="106"/>
      <c r="E12" s="106"/>
      <c r="F12" s="106"/>
      <c r="G12" s="111"/>
      <c r="H12" s="106"/>
      <c r="I12" s="111"/>
    </row>
    <row r="13" spans="1:14" x14ac:dyDescent="0.25">
      <c r="A13" s="17" t="s">
        <v>66</v>
      </c>
      <c r="B13" s="18"/>
      <c r="C13" s="112">
        <v>0</v>
      </c>
      <c r="D13" s="106"/>
      <c r="E13" s="112">
        <v>0</v>
      </c>
      <c r="F13" s="106"/>
      <c r="G13" s="113">
        <v>52758141</v>
      </c>
      <c r="H13" s="106"/>
      <c r="I13" s="113">
        <f>SUM(C13:G13)</f>
        <v>52758141</v>
      </c>
      <c r="J13" s="55"/>
      <c r="K13" s="55"/>
      <c r="L13" s="55"/>
      <c r="M13" s="55"/>
      <c r="N13" s="55"/>
    </row>
    <row r="14" spans="1:14" x14ac:dyDescent="0.25">
      <c r="A14" s="17"/>
      <c r="B14" s="18"/>
      <c r="C14" s="108"/>
      <c r="D14" s="106"/>
      <c r="E14" s="108"/>
      <c r="F14" s="106"/>
      <c r="G14" s="114"/>
      <c r="H14" s="106"/>
      <c r="I14" s="114"/>
      <c r="J14" s="55"/>
      <c r="K14" s="55"/>
      <c r="L14" s="55"/>
      <c r="M14" s="55"/>
      <c r="N14" s="55"/>
    </row>
    <row r="15" spans="1:14" x14ac:dyDescent="0.25">
      <c r="A15" s="17" t="s">
        <v>67</v>
      </c>
      <c r="B15" s="18"/>
      <c r="C15" s="115">
        <f>SUM(C8:C13)</f>
        <v>6000000</v>
      </c>
      <c r="D15" s="109"/>
      <c r="E15" s="115">
        <f>SUM(E8:E13)</f>
        <v>6788631</v>
      </c>
      <c r="F15" s="109"/>
      <c r="G15" s="115">
        <f>SUM(G8:G13)</f>
        <v>58871220</v>
      </c>
      <c r="H15" s="109"/>
      <c r="I15" s="115">
        <f>SUM(I8:I13)</f>
        <v>71659851</v>
      </c>
    </row>
    <row r="16" spans="1:14" x14ac:dyDescent="0.25">
      <c r="A16" s="17"/>
      <c r="B16" s="18"/>
      <c r="C16" s="108"/>
      <c r="D16" s="106"/>
      <c r="E16" s="108"/>
      <c r="F16" s="106"/>
      <c r="G16" s="115"/>
      <c r="H16" s="106"/>
      <c r="I16" s="116"/>
    </row>
    <row r="17" spans="1:14" ht="17.25" customHeight="1" x14ac:dyDescent="0.25">
      <c r="A17" s="17" t="s">
        <v>68</v>
      </c>
      <c r="B17" s="18"/>
      <c r="C17" s="106"/>
      <c r="D17" s="106"/>
      <c r="E17" s="106"/>
      <c r="F17" s="106"/>
      <c r="G17" s="106"/>
      <c r="H17" s="106"/>
      <c r="I17" s="106"/>
    </row>
    <row r="18" spans="1:14" x14ac:dyDescent="0.25">
      <c r="A18" s="20" t="s">
        <v>65</v>
      </c>
      <c r="B18" s="18"/>
      <c r="C18" s="117" t="s">
        <v>14</v>
      </c>
      <c r="D18" s="106"/>
      <c r="E18" s="110" t="s">
        <v>14</v>
      </c>
      <c r="F18" s="106"/>
      <c r="G18" s="110">
        <v>-50000000</v>
      </c>
      <c r="H18" s="106"/>
      <c r="I18" s="110">
        <f>SUM(C18:G18)</f>
        <v>-50000000</v>
      </c>
    </row>
    <row r="19" spans="1:14" x14ac:dyDescent="0.25">
      <c r="A19" s="20" t="s">
        <v>69</v>
      </c>
      <c r="B19" s="18"/>
      <c r="C19" s="110">
        <v>4000000</v>
      </c>
      <c r="D19" s="106"/>
      <c r="E19" s="110" t="s">
        <v>14</v>
      </c>
      <c r="F19" s="106"/>
      <c r="G19" s="110">
        <v>-4000000</v>
      </c>
      <c r="H19" s="106"/>
      <c r="I19" s="110" t="s">
        <v>14</v>
      </c>
    </row>
    <row r="20" spans="1:14" x14ac:dyDescent="0.25">
      <c r="A20" s="20"/>
      <c r="B20" s="18"/>
      <c r="C20" s="106"/>
      <c r="D20" s="106"/>
      <c r="E20" s="106"/>
      <c r="F20" s="106"/>
      <c r="G20" s="111"/>
      <c r="H20" s="106"/>
      <c r="I20" s="111"/>
    </row>
    <row r="21" spans="1:14" x14ac:dyDescent="0.25">
      <c r="A21" s="17" t="s">
        <v>70</v>
      </c>
      <c r="B21" s="18"/>
      <c r="C21" s="112">
        <v>0</v>
      </c>
      <c r="D21" s="106"/>
      <c r="E21" s="112">
        <v>0</v>
      </c>
      <c r="F21" s="106"/>
      <c r="G21" s="113">
        <v>55659832</v>
      </c>
      <c r="H21" s="106"/>
      <c r="I21" s="113">
        <f>SUM(C21:G21)</f>
        <v>55659832</v>
      </c>
      <c r="J21" s="55"/>
      <c r="K21" s="55"/>
      <c r="L21" s="55"/>
      <c r="M21" s="55"/>
      <c r="N21" s="55"/>
    </row>
    <row r="22" spans="1:14" x14ac:dyDescent="0.25">
      <c r="A22" s="107"/>
      <c r="B22" s="18"/>
      <c r="C22" s="106"/>
      <c r="D22" s="106"/>
      <c r="E22" s="106"/>
      <c r="F22" s="106"/>
      <c r="G22" s="106"/>
      <c r="H22" s="106"/>
      <c r="I22" s="106"/>
    </row>
    <row r="23" spans="1:14" ht="17.25" thickBot="1" x14ac:dyDescent="0.3">
      <c r="A23" s="17" t="s">
        <v>71</v>
      </c>
      <c r="B23" s="18"/>
      <c r="C23" s="118">
        <f>SUM(C15:C21)</f>
        <v>10000000</v>
      </c>
      <c r="D23" s="106"/>
      <c r="E23" s="118">
        <f>SUM(E15:E21)</f>
        <v>6788631</v>
      </c>
      <c r="F23" s="106"/>
      <c r="G23" s="118">
        <f>SUM(G15:G21)</f>
        <v>60531052</v>
      </c>
      <c r="H23" s="106"/>
      <c r="I23" s="118">
        <f>SUM(I15:I21)</f>
        <v>77319683</v>
      </c>
    </row>
    <row r="24" spans="1:14" ht="17.25" thickTop="1" x14ac:dyDescent="0.25"/>
    <row r="27" spans="1:14" x14ac:dyDescent="0.25">
      <c r="A27" s="39"/>
    </row>
    <row r="32" spans="1:14" hidden="1" x14ac:dyDescent="0.25">
      <c r="A32" s="56" t="str">
        <f>'IS-中'!A46</f>
        <v>負責人：陳忠誼</v>
      </c>
      <c r="B32" s="60"/>
      <c r="C32" s="2" t="str">
        <f>'IS-中'!C46</f>
        <v>經理人：簡義仁</v>
      </c>
      <c r="D32" s="60"/>
      <c r="E32" s="60"/>
      <c r="F32" s="60"/>
      <c r="G32" s="2" t="str">
        <f>'IS-中'!G46</f>
        <v>主辦會計：蔡文英</v>
      </c>
    </row>
  </sheetData>
  <mergeCells count="5">
    <mergeCell ref="A1:I1"/>
    <mergeCell ref="A2:I2"/>
    <mergeCell ref="A3:I3"/>
    <mergeCell ref="A4:I4"/>
    <mergeCell ref="E6:G6"/>
  </mergeCells>
  <phoneticPr fontId="3" type="noConversion"/>
  <pageMargins left="0.59055118110236227" right="0.59055118110236227" top="0.62992125984251968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C17" sqref="C17:C20"/>
    </sheetView>
  </sheetViews>
  <sheetFormatPr defaultRowHeight="16.5" x14ac:dyDescent="0.25"/>
  <cols>
    <col min="1" max="1" width="42" customWidth="1"/>
    <col min="2" max="2" width="2.875" customWidth="1"/>
    <col min="3" max="3" width="14.5" customWidth="1"/>
    <col min="4" max="4" width="2.875" customWidth="1"/>
    <col min="5" max="5" width="14.5" customWidth="1"/>
  </cols>
  <sheetData>
    <row r="1" spans="1:5" x14ac:dyDescent="0.25">
      <c r="A1" s="1" t="str">
        <f>'BS-中'!A1:T1</f>
        <v>新光金保險代理人股份有限公司</v>
      </c>
      <c r="B1" s="1"/>
      <c r="C1" s="1"/>
      <c r="D1" s="1"/>
      <c r="E1" s="1"/>
    </row>
    <row r="2" spans="1:5" x14ac:dyDescent="0.25">
      <c r="A2" s="1" t="s">
        <v>72</v>
      </c>
      <c r="B2" s="1"/>
      <c r="C2" s="1"/>
      <c r="D2" s="1"/>
      <c r="E2" s="1"/>
    </row>
    <row r="3" spans="1:5" x14ac:dyDescent="0.25">
      <c r="A3" s="1" t="s">
        <v>43</v>
      </c>
      <c r="B3" s="1"/>
      <c r="C3" s="1"/>
      <c r="D3" s="1"/>
      <c r="E3" s="1"/>
    </row>
    <row r="4" spans="1:5" x14ac:dyDescent="0.25">
      <c r="A4" s="3" t="s">
        <v>3</v>
      </c>
      <c r="B4" s="3"/>
      <c r="C4" s="3"/>
      <c r="D4" s="3"/>
      <c r="E4" s="3"/>
    </row>
    <row r="5" spans="1:5" x14ac:dyDescent="0.25">
      <c r="A5" s="4"/>
    </row>
    <row r="6" spans="1:5" x14ac:dyDescent="0.25">
      <c r="A6" s="5"/>
      <c r="B6" s="5"/>
      <c r="C6" s="12" t="s">
        <v>44</v>
      </c>
      <c r="D6" s="13"/>
      <c r="E6" s="12" t="s">
        <v>45</v>
      </c>
    </row>
    <row r="7" spans="1:5" x14ac:dyDescent="0.25">
      <c r="A7" s="119" t="s">
        <v>73</v>
      </c>
      <c r="B7" s="5"/>
      <c r="C7" s="67"/>
      <c r="D7" s="67"/>
      <c r="E7" s="67"/>
    </row>
    <row r="8" spans="1:5" x14ac:dyDescent="0.25">
      <c r="A8" s="120" t="s">
        <v>74</v>
      </c>
      <c r="B8" s="5"/>
      <c r="C8" s="121">
        <v>67060038</v>
      </c>
      <c r="D8" s="22"/>
      <c r="E8" s="121">
        <v>64235596</v>
      </c>
    </row>
    <row r="9" spans="1:5" x14ac:dyDescent="0.25">
      <c r="A9" s="120" t="s">
        <v>75</v>
      </c>
      <c r="B9" s="5"/>
      <c r="C9" s="122"/>
      <c r="D9" s="22"/>
      <c r="E9" s="121"/>
    </row>
    <row r="10" spans="1:5" x14ac:dyDescent="0.25">
      <c r="A10" s="120" t="s">
        <v>76</v>
      </c>
      <c r="B10" s="5"/>
      <c r="C10" s="123">
        <v>-123226</v>
      </c>
      <c r="D10" s="22"/>
      <c r="E10" s="123">
        <v>-142396</v>
      </c>
    </row>
    <row r="11" spans="1:5" x14ac:dyDescent="0.25">
      <c r="A11" s="120" t="s">
        <v>77</v>
      </c>
      <c r="B11" s="5"/>
      <c r="C11" s="123">
        <v>322124</v>
      </c>
      <c r="D11" s="124"/>
      <c r="E11" s="123">
        <v>230744</v>
      </c>
    </row>
    <row r="12" spans="1:5" x14ac:dyDescent="0.25">
      <c r="A12" s="120" t="s">
        <v>78</v>
      </c>
      <c r="B12" s="5"/>
      <c r="C12" s="123">
        <v>204126</v>
      </c>
      <c r="D12" s="124"/>
      <c r="E12" s="123">
        <v>288995</v>
      </c>
    </row>
    <row r="13" spans="1:5" x14ac:dyDescent="0.25">
      <c r="A13" s="120" t="s">
        <v>79</v>
      </c>
      <c r="B13" s="5"/>
      <c r="C13" s="123"/>
      <c r="D13" s="123"/>
      <c r="E13" s="123"/>
    </row>
    <row r="14" spans="1:5" x14ac:dyDescent="0.25">
      <c r="A14" s="120" t="s">
        <v>80</v>
      </c>
      <c r="B14" s="5"/>
      <c r="C14" s="123">
        <v>4792749</v>
      </c>
      <c r="D14" s="123"/>
      <c r="E14" s="123">
        <v>-5107062</v>
      </c>
    </row>
    <row r="15" spans="1:5" x14ac:dyDescent="0.25">
      <c r="A15" s="120" t="s">
        <v>81</v>
      </c>
      <c r="B15" s="5"/>
      <c r="C15" s="123" t="s">
        <v>14</v>
      </c>
      <c r="D15" s="123"/>
      <c r="E15" s="123">
        <v>-4216</v>
      </c>
    </row>
    <row r="16" spans="1:5" x14ac:dyDescent="0.25">
      <c r="A16" s="120" t="s">
        <v>82</v>
      </c>
      <c r="B16" s="5"/>
      <c r="C16" s="123">
        <v>8660</v>
      </c>
      <c r="D16" s="123"/>
      <c r="E16" s="123" t="s">
        <v>83</v>
      </c>
    </row>
    <row r="17" spans="1:5" x14ac:dyDescent="0.25">
      <c r="A17" s="120" t="s">
        <v>84</v>
      </c>
      <c r="B17" s="5"/>
      <c r="C17" s="123">
        <v>55453</v>
      </c>
      <c r="D17" s="123"/>
      <c r="E17" s="123">
        <v>-35176</v>
      </c>
    </row>
    <row r="18" spans="1:5" x14ac:dyDescent="0.25">
      <c r="A18" s="120" t="s">
        <v>85</v>
      </c>
      <c r="B18" s="5"/>
      <c r="C18" s="123">
        <v>973273</v>
      </c>
      <c r="D18" s="123"/>
      <c r="E18" s="123">
        <v>3765185</v>
      </c>
    </row>
    <row r="19" spans="1:5" x14ac:dyDescent="0.25">
      <c r="A19" s="120" t="s">
        <v>86</v>
      </c>
      <c r="B19" s="5"/>
      <c r="C19" s="123">
        <v>11950</v>
      </c>
      <c r="D19" s="123"/>
      <c r="E19" s="123">
        <v>1698</v>
      </c>
    </row>
    <row r="20" spans="1:5" x14ac:dyDescent="0.25">
      <c r="A20" s="120" t="s">
        <v>87</v>
      </c>
      <c r="B20" s="5"/>
      <c r="C20" s="125">
        <f>SUM(C8:C19)</f>
        <v>73305147</v>
      </c>
      <c r="D20" s="123"/>
      <c r="E20" s="125">
        <v>63233368</v>
      </c>
    </row>
    <row r="21" spans="1:5" x14ac:dyDescent="0.25">
      <c r="A21" s="120" t="s">
        <v>88</v>
      </c>
      <c r="B21" s="5"/>
      <c r="C21" s="126">
        <v>124535</v>
      </c>
      <c r="D21" s="123"/>
      <c r="E21" s="126">
        <v>145713</v>
      </c>
    </row>
    <row r="22" spans="1:5" x14ac:dyDescent="0.25">
      <c r="A22" s="120" t="s">
        <v>89</v>
      </c>
      <c r="B22" s="5"/>
      <c r="C22" s="123">
        <v>-3250</v>
      </c>
      <c r="D22" s="123"/>
      <c r="E22" s="123">
        <v>-6968</v>
      </c>
    </row>
    <row r="23" spans="1:5" x14ac:dyDescent="0.25">
      <c r="A23" s="120" t="s">
        <v>90</v>
      </c>
      <c r="B23" s="5"/>
      <c r="C23" s="127">
        <f>SUM(C20:C22)</f>
        <v>73426432</v>
      </c>
      <c r="D23" s="123"/>
      <c r="E23" s="127">
        <v>63372113</v>
      </c>
    </row>
    <row r="24" spans="1:5" x14ac:dyDescent="0.25">
      <c r="A24" s="5"/>
      <c r="B24" s="5"/>
      <c r="C24" s="123"/>
      <c r="D24" s="123"/>
      <c r="E24" s="123"/>
    </row>
    <row r="25" spans="1:5" x14ac:dyDescent="0.25">
      <c r="A25" s="119" t="s">
        <v>91</v>
      </c>
      <c r="B25" s="5"/>
      <c r="C25" s="123"/>
      <c r="D25" s="123"/>
      <c r="E25" s="123"/>
    </row>
    <row r="26" spans="1:5" x14ac:dyDescent="0.25">
      <c r="A26" s="120" t="s">
        <v>92</v>
      </c>
      <c r="B26" s="5"/>
      <c r="C26" s="123" t="s">
        <v>14</v>
      </c>
      <c r="D26" s="123"/>
      <c r="E26" s="123">
        <v>-572769</v>
      </c>
    </row>
    <row r="27" spans="1:5" x14ac:dyDescent="0.25">
      <c r="A27" s="120" t="s">
        <v>93</v>
      </c>
      <c r="B27" s="5"/>
      <c r="C27" s="123">
        <v>-700</v>
      </c>
      <c r="D27" s="123"/>
      <c r="E27" s="123" t="s">
        <v>83</v>
      </c>
    </row>
    <row r="28" spans="1:5" x14ac:dyDescent="0.25">
      <c r="A28" s="120" t="s">
        <v>94</v>
      </c>
      <c r="B28" s="5"/>
      <c r="C28" s="123">
        <v>-16500</v>
      </c>
      <c r="D28" s="123"/>
      <c r="E28" s="123">
        <v>-200458</v>
      </c>
    </row>
    <row r="29" spans="1:5" x14ac:dyDescent="0.25">
      <c r="A29" s="120" t="s">
        <v>95</v>
      </c>
      <c r="B29" s="5"/>
      <c r="C29" s="127">
        <f>SUM(C26:C28)</f>
        <v>-17200</v>
      </c>
      <c r="D29" s="123"/>
      <c r="E29" s="127">
        <v>-773227</v>
      </c>
    </row>
    <row r="30" spans="1:5" x14ac:dyDescent="0.25">
      <c r="A30" s="120"/>
      <c r="B30" s="5"/>
      <c r="C30" s="126"/>
      <c r="D30" s="123"/>
      <c r="E30" s="126"/>
    </row>
    <row r="31" spans="1:5" x14ac:dyDescent="0.25">
      <c r="A31" s="119" t="s">
        <v>96</v>
      </c>
      <c r="B31" s="5"/>
      <c r="C31" s="126"/>
      <c r="D31" s="123"/>
      <c r="E31" s="126"/>
    </row>
    <row r="32" spans="1:5" x14ac:dyDescent="0.25">
      <c r="A32" s="120" t="s">
        <v>97</v>
      </c>
      <c r="B32" s="5"/>
      <c r="C32" s="123">
        <v>-50000000</v>
      </c>
      <c r="D32" s="123"/>
      <c r="E32" s="123">
        <v>-40000000</v>
      </c>
    </row>
    <row r="33" spans="1:6" x14ac:dyDescent="0.25">
      <c r="A33" s="120" t="s">
        <v>98</v>
      </c>
      <c r="B33" s="5"/>
      <c r="C33" s="127">
        <f>SUM(C32)</f>
        <v>-50000000</v>
      </c>
      <c r="D33" s="123"/>
      <c r="E33" s="127">
        <v>-40000000</v>
      </c>
    </row>
    <row r="34" spans="1:6" x14ac:dyDescent="0.25">
      <c r="A34" s="5"/>
      <c r="B34" s="5"/>
      <c r="C34" s="123"/>
      <c r="D34" s="123"/>
      <c r="E34" s="123"/>
    </row>
    <row r="35" spans="1:6" x14ac:dyDescent="0.25">
      <c r="A35" s="119" t="s">
        <v>99</v>
      </c>
      <c r="B35" s="5"/>
      <c r="C35" s="123">
        <f>C33+C29+C23</f>
        <v>23409232</v>
      </c>
      <c r="D35" s="123"/>
      <c r="E35" s="123">
        <v>22598886</v>
      </c>
    </row>
    <row r="36" spans="1:6" x14ac:dyDescent="0.25">
      <c r="A36" s="5"/>
      <c r="B36" s="5"/>
      <c r="C36" s="22"/>
      <c r="D36" s="22"/>
      <c r="E36" s="22"/>
      <c r="F36" s="128"/>
    </row>
    <row r="37" spans="1:6" x14ac:dyDescent="0.25">
      <c r="A37" s="119" t="s">
        <v>100</v>
      </c>
      <c r="B37" s="5"/>
      <c r="C37" s="34">
        <v>85557731</v>
      </c>
      <c r="D37" s="22"/>
      <c r="E37" s="34">
        <v>62958845</v>
      </c>
      <c r="F37" s="128"/>
    </row>
    <row r="38" spans="1:6" x14ac:dyDescent="0.25">
      <c r="A38" s="5"/>
      <c r="B38" s="5"/>
      <c r="C38" s="22"/>
      <c r="D38" s="22"/>
      <c r="E38" s="22"/>
      <c r="F38" s="128"/>
    </row>
    <row r="39" spans="1:6" ht="17.25" thickBot="1" x14ac:dyDescent="0.3">
      <c r="A39" s="119" t="s">
        <v>101</v>
      </c>
      <c r="B39" s="5"/>
      <c r="C39" s="129">
        <f>SUM(C35:C37)</f>
        <v>108966963</v>
      </c>
      <c r="D39" s="22"/>
      <c r="E39" s="129">
        <v>85557731</v>
      </c>
      <c r="F39" s="128"/>
    </row>
    <row r="40" spans="1:6" ht="17.25" thickTop="1" x14ac:dyDescent="0.25">
      <c r="A40" s="5"/>
      <c r="B40" s="5"/>
      <c r="C40" s="22"/>
      <c r="D40" s="22"/>
      <c r="E40" s="22"/>
      <c r="F40" s="128"/>
    </row>
    <row r="44" spans="1:6" x14ac:dyDescent="0.25">
      <c r="A44" s="39"/>
    </row>
  </sheetData>
  <mergeCells count="4">
    <mergeCell ref="A1:E1"/>
    <mergeCell ref="A2:E2"/>
    <mergeCell ref="A3:E3"/>
    <mergeCell ref="A4:E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23</vt:i4>
      </vt:variant>
    </vt:vector>
  </HeadingPairs>
  <TitlesOfParts>
    <vt:vector size="27" baseType="lpstr">
      <vt:lpstr>BS-中</vt:lpstr>
      <vt:lpstr>IS-中</vt:lpstr>
      <vt:lpstr>SE-中</vt:lpstr>
      <vt:lpstr>CF-中</vt:lpstr>
      <vt:lpstr>'BS-中'!_Col01</vt:lpstr>
      <vt:lpstr>'BS-中'!_Col02</vt:lpstr>
      <vt:lpstr>'BS-中'!_Col03</vt:lpstr>
      <vt:lpstr>'BS-中'!_Col04</vt:lpstr>
      <vt:lpstr>'SE-中'!_Col06</vt:lpstr>
      <vt:lpstr>'BS-中'!ActDesc</vt:lpstr>
      <vt:lpstr>'BS-中'!ActDesc_P2</vt:lpstr>
      <vt:lpstr>'BS-中'!ClientNameC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'SE-中'!FormNameC</vt:lpstr>
      <vt:lpstr>'SE-中'!Head01</vt:lpstr>
      <vt:lpstr>'SE-中'!Head03</vt:lpstr>
      <vt:lpstr>'SE-中'!Head04</vt:lpstr>
      <vt:lpstr>'SE-中'!Head06</vt:lpstr>
      <vt:lpstr>'BS-中'!OLE_LINK1</vt:lpstr>
      <vt:lpstr>'BS-中'!OLE_LINK2</vt:lpstr>
      <vt:lpstr>'CF-中'!Print_Titles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2018-03-09T03:23:04Z</dcterms:created>
  <dcterms:modified xsi:type="dcterms:W3CDTF">2018-03-09T03:23:25Z</dcterms:modified>
</cp:coreProperties>
</file>